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jiao Li\ZGH\Paper Bochum\2025_yujiao_nano reactor\Data to Zenodo\Ω-δ phase-selection\"/>
    </mc:Choice>
  </mc:AlternateContent>
  <xr:revisionPtr revIDLastSave="0" documentId="8_{BBD0005A-1F4A-4C19-A963-713F4AD39D50}" xr6:coauthVersionLast="47" xr6:coauthVersionMax="47" xr10:uidLastSave="{00000000-0000-0000-0000-000000000000}"/>
  <bookViews>
    <workbookView xWindow="-120" yWindow="-120" windowWidth="29040" windowHeight="17520" xr2:uid="{E0FD82F5-914C-4960-A150-CE4B14703EA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41" i="1" l="1"/>
  <c r="M40" i="1"/>
  <c r="M39" i="1"/>
  <c r="M38" i="1"/>
  <c r="N38" i="1" s="1"/>
  <c r="E23" i="1"/>
  <c r="D23" i="1"/>
  <c r="C23" i="1"/>
  <c r="E22" i="1"/>
  <c r="D22" i="1"/>
  <c r="C22" i="1"/>
  <c r="F22" i="1" s="1"/>
  <c r="K21" i="1"/>
  <c r="L21" i="1" s="1"/>
  <c r="E21" i="1"/>
  <c r="D21" i="1"/>
  <c r="C21" i="1"/>
  <c r="K20" i="1"/>
  <c r="E20" i="1"/>
  <c r="D20" i="1"/>
  <c r="C20" i="1"/>
  <c r="K19" i="1"/>
  <c r="E19" i="1"/>
  <c r="D19" i="1"/>
  <c r="C19" i="1"/>
  <c r="F19" i="1" s="1"/>
  <c r="K18" i="1"/>
  <c r="E18" i="1"/>
  <c r="D18" i="1"/>
  <c r="C18" i="1"/>
  <c r="F18" i="1" l="1"/>
  <c r="F23" i="1"/>
  <c r="F21" i="1"/>
  <c r="F20" i="1"/>
  <c r="O38" i="1"/>
  <c r="P38" i="1" s="1"/>
  <c r="O39" i="1"/>
  <c r="P39" i="1" s="1"/>
  <c r="O41" i="1"/>
  <c r="P41" i="1" s="1"/>
  <c r="O40" i="1"/>
  <c r="P40" i="1" s="1"/>
  <c r="D37" i="1"/>
  <c r="F37" i="1" s="1"/>
  <c r="M21" i="1"/>
  <c r="D36" i="1"/>
  <c r="F36" i="1" s="1"/>
  <c r="L20" i="1"/>
  <c r="M20" i="1" s="1"/>
  <c r="D35" i="1"/>
  <c r="F35" i="1" s="1"/>
  <c r="L19" i="1"/>
  <c r="M19" i="1" s="1"/>
  <c r="D34" i="1"/>
  <c r="F34" i="1" s="1"/>
  <c r="G34" i="1" s="1"/>
  <c r="L18" i="1"/>
  <c r="M18" i="1" s="1"/>
  <c r="N18" i="1" s="1"/>
  <c r="O18" i="1" s="1"/>
  <c r="G18" i="1"/>
  <c r="H35" i="1" l="1"/>
  <c r="H36" i="1"/>
  <c r="H37" i="1"/>
  <c r="H34" i="1"/>
  <c r="D41" i="1"/>
  <c r="Q38" i="1"/>
  <c r="R38" i="1" s="1"/>
</calcChain>
</file>

<file path=xl/sharedStrings.xml><?xml version="1.0" encoding="utf-8"?>
<sst xmlns="http://schemas.openxmlformats.org/spreadsheetml/2006/main" count="58" uniqueCount="40">
  <si>
    <t>Element</t>
  </si>
  <si>
    <t>Composition, at.%</t>
  </si>
  <si>
    <r>
      <t>Molar volume V</t>
    </r>
    <r>
      <rPr>
        <vertAlign val="subscript"/>
        <sz val="14"/>
        <color theme="1"/>
        <rFont val="Aptos Narrow"/>
        <family val="2"/>
        <scheme val="minor"/>
      </rPr>
      <t>m</t>
    </r>
    <r>
      <rPr>
        <sz val="14"/>
        <color theme="1"/>
        <rFont val="Aptos Narrow"/>
        <family val="2"/>
        <scheme val="minor"/>
      </rPr>
      <t>, 10</t>
    </r>
    <r>
      <rPr>
        <vertAlign val="superscript"/>
        <sz val="14"/>
        <color theme="1"/>
        <rFont val="Aptos Narrow"/>
        <family val="2"/>
        <scheme val="minor"/>
      </rPr>
      <t>-6</t>
    </r>
    <r>
      <rPr>
        <sz val="14"/>
        <color theme="1"/>
        <rFont val="Aptos Narrow"/>
        <family val="2"/>
        <scheme val="minor"/>
      </rPr>
      <t>m</t>
    </r>
    <r>
      <rPr>
        <vertAlign val="superscript"/>
        <sz val="14"/>
        <color theme="1"/>
        <rFont val="Aptos Narrow"/>
        <family val="2"/>
        <scheme val="minor"/>
      </rPr>
      <t>3</t>
    </r>
    <r>
      <rPr>
        <sz val="14"/>
        <color theme="1"/>
        <rFont val="Aptos Narrow"/>
        <family val="2"/>
        <scheme val="minor"/>
      </rPr>
      <t>/mol</t>
    </r>
  </si>
  <si>
    <r>
      <t xml:space="preserve">Surface energy </t>
    </r>
    <r>
      <rPr>
        <sz val="14"/>
        <color theme="1"/>
        <rFont val="Symbol"/>
        <family val="1"/>
        <charset val="2"/>
      </rPr>
      <t>g</t>
    </r>
    <r>
      <rPr>
        <sz val="14"/>
        <color theme="1"/>
        <rFont val="Aptos Narrow"/>
        <family val="2"/>
        <scheme val="minor"/>
      </rPr>
      <t>, J/m</t>
    </r>
    <r>
      <rPr>
        <vertAlign val="superscript"/>
        <sz val="14"/>
        <color theme="1"/>
        <rFont val="Aptos Narrow"/>
        <family val="2"/>
        <scheme val="minor"/>
      </rPr>
      <t>2</t>
    </r>
  </si>
  <si>
    <t>Atomic radius R, pm</t>
  </si>
  <si>
    <r>
      <t>ΔH</t>
    </r>
    <r>
      <rPr>
        <vertAlign val="subscript"/>
        <sz val="14"/>
        <color theme="1"/>
        <rFont val="Aptos Narrow"/>
        <family val="2"/>
      </rPr>
      <t>mix</t>
    </r>
    <r>
      <rPr>
        <sz val="14"/>
        <color theme="1"/>
        <rFont val="Aptos Narrow"/>
        <family val="2"/>
      </rPr>
      <t>, kJ/mol</t>
    </r>
  </si>
  <si>
    <t>Ag</t>
  </si>
  <si>
    <t>Au</t>
  </si>
  <si>
    <t>Pd</t>
  </si>
  <si>
    <t>Pt</t>
  </si>
  <si>
    <r>
      <t>4</t>
    </r>
    <r>
      <rPr>
        <sz val="11"/>
        <color theme="1"/>
        <rFont val="Aptos Narrow"/>
        <family val="2"/>
      </rPr>
      <t>ΔHij</t>
    </r>
  </si>
  <si>
    <t>Ωij</t>
  </si>
  <si>
    <t>Ci</t>
  </si>
  <si>
    <t>Cj</t>
  </si>
  <si>
    <t>ΔHmix, kJ/mol</t>
  </si>
  <si>
    <t>R, J/K/mol</t>
  </si>
  <si>
    <t>ci</t>
  </si>
  <si>
    <t>lnci</t>
  </si>
  <si>
    <t>ci*lnci</t>
  </si>
  <si>
    <t>∑ (ci*lnci)</t>
  </si>
  <si>
    <t>ΔSmix, J/mol/K</t>
  </si>
  <si>
    <t>Ag-Au</t>
  </si>
  <si>
    <t>Ag-Pd</t>
  </si>
  <si>
    <t>Ag-Pt</t>
  </si>
  <si>
    <t>Au-Pd</t>
  </si>
  <si>
    <t>Au-Pt</t>
  </si>
  <si>
    <t>Pd-Pt</t>
  </si>
  <si>
    <t>Tmi, K</t>
  </si>
  <si>
    <t>ciTm</t>
  </si>
  <si>
    <t>ri, pm</t>
  </si>
  <si>
    <t>ci*ri</t>
  </si>
  <si>
    <t>average r, pm</t>
  </si>
  <si>
    <t>1-ri/r_avg</t>
  </si>
  <si>
    <t>ci*(1-ri/r_avg)^2</t>
  </si>
  <si>
    <t>∑</t>
  </si>
  <si>
    <t>δ</t>
  </si>
  <si>
    <t>Ω</t>
  </si>
  <si>
    <t>T/°C</t>
  </si>
  <si>
    <t>Tm/K</t>
  </si>
  <si>
    <t>T_hom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</si>
</sst>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E+00"/>
  </numFmts>
  <fonts count="1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vertAlign val="subscript"/>
      <sz val="14"/>
      <color theme="1"/>
      <name val="Aptos Narrow"/>
      <family val="2"/>
      <scheme val="minor"/>
    </font>
    <font>
      <vertAlign val="superscript"/>
      <sz val="14"/>
      <color theme="1"/>
      <name val="Aptos Narrow"/>
      <family val="2"/>
      <scheme val="minor"/>
    </font>
    <font>
      <sz val="14"/>
      <color theme="1"/>
      <name val="Symbol"/>
      <family val="1"/>
      <charset val="2"/>
    </font>
    <font>
      <sz val="14"/>
      <color theme="1"/>
      <name val="Aptos Narrow"/>
      <family val="2"/>
    </font>
    <font>
      <vertAlign val="subscript"/>
      <sz val="14"/>
      <color theme="1"/>
      <name val="Aptos Narrow"/>
      <family val="2"/>
    </font>
    <font>
      <sz val="11"/>
      <color theme="1"/>
      <name val="Aptos Narrow"/>
      <family val="2"/>
    </font>
    <font>
      <b/>
      <sz val="11"/>
      <color rgb="FFFF0000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FF0000"/>
      <name val="Aptos Narrow"/>
      <family val="2"/>
    </font>
    <font>
      <b/>
      <sz val="20"/>
      <color rgb="FFFF0000"/>
      <name val="Aptos Narrow"/>
      <family val="2"/>
    </font>
    <font>
      <b/>
      <sz val="20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2" fontId="1" fillId="0" borderId="16" xfId="0" applyNumberFormat="1" applyFont="1" applyBorder="1" applyAlignment="1">
      <alignment horizontal="center"/>
    </xf>
    <xf numFmtId="2" fontId="1" fillId="0" borderId="17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 applyAlignment="1">
      <alignment horizontal="center"/>
    </xf>
    <xf numFmtId="2" fontId="12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677935</xdr:colOff>
      <xdr:row>10</xdr:row>
      <xdr:rowOff>69977</xdr:rowOff>
    </xdr:from>
    <xdr:to>
      <xdr:col>2</xdr:col>
      <xdr:colOff>815340</xdr:colOff>
      <xdr:row>14</xdr:row>
      <xdr:rowOff>121921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0571F6-8E3B-46D8-B744-2A6A14EF2E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935" y="2317877"/>
          <a:ext cx="1947155" cy="813944"/>
        </a:xfrm>
        <a:prstGeom prst="rect">
          <a:avLst/>
        </a:prstGeom>
      </xdr:spPr>
    </xdr:pic>
    <xdr:clientData/>
  </xdr:twoCellAnchor>
  <xdr:twoCellAnchor editAs="oneCell">
    <xdr:from>
      <xdr:col>10</xdr:col>
      <xdr:colOff>297179</xdr:colOff>
      <xdr:row>6</xdr:row>
      <xdr:rowOff>84075</xdr:rowOff>
    </xdr:from>
    <xdr:to>
      <xdr:col>13</xdr:col>
      <xdr:colOff>281940</xdr:colOff>
      <xdr:row>9</xdr:row>
      <xdr:rowOff>111945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2C61FF-FCF4-44A6-B28D-CA0CB157F9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88679" y="1417575"/>
          <a:ext cx="1813561" cy="599370"/>
        </a:xfrm>
        <a:prstGeom prst="rect">
          <a:avLst/>
        </a:prstGeom>
      </xdr:spPr>
    </xdr:pic>
    <xdr:clientData/>
  </xdr:twoCellAnchor>
  <xdr:twoCellAnchor editAs="oneCell">
    <xdr:from>
      <xdr:col>1</xdr:col>
      <xdr:colOff>244289</xdr:colOff>
      <xdr:row>38</xdr:row>
      <xdr:rowOff>83125</xdr:rowOff>
    </xdr:from>
    <xdr:to>
      <xdr:col>2</xdr:col>
      <xdr:colOff>430307</xdr:colOff>
      <xdr:row>40</xdr:row>
      <xdr:rowOff>200229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76815B-F1FB-4574-A026-9C659CE51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87239" y="7665025"/>
          <a:ext cx="1252818" cy="643781"/>
        </a:xfrm>
        <a:prstGeom prst="rect">
          <a:avLst/>
        </a:prstGeom>
      </xdr:spPr>
    </xdr:pic>
    <xdr:clientData/>
  </xdr:twoCellAnchor>
  <xdr:twoCellAnchor editAs="oneCell">
    <xdr:from>
      <xdr:col>15</xdr:col>
      <xdr:colOff>864195</xdr:colOff>
      <xdr:row>29</xdr:row>
      <xdr:rowOff>101438</xdr:rowOff>
    </xdr:from>
    <xdr:to>
      <xdr:col>17</xdr:col>
      <xdr:colOff>885263</xdr:colOff>
      <xdr:row>34</xdr:row>
      <xdr:rowOff>56030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69D2D77-FBCA-4E40-B0E1-D3A6B1AF3C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61412" b="41480"/>
        <a:stretch>
          <a:fillRect/>
        </a:stretch>
      </xdr:blipFill>
      <xdr:spPr>
        <a:xfrm>
          <a:off x="13000166" y="5962114"/>
          <a:ext cx="1847626" cy="907092"/>
        </a:xfrm>
        <a:prstGeom prst="rect">
          <a:avLst/>
        </a:prstGeom>
      </xdr:spPr>
    </xdr:pic>
    <xdr:clientData/>
  </xdr:twoCellAnchor>
  <xdr:twoCellAnchor editAs="oneCell">
    <xdr:from>
      <xdr:col>10</xdr:col>
      <xdr:colOff>30480</xdr:colOff>
      <xdr:row>9</xdr:row>
      <xdr:rowOff>18789</xdr:rowOff>
    </xdr:from>
    <xdr:to>
      <xdr:col>14</xdr:col>
      <xdr:colOff>1160145</xdr:colOff>
      <xdr:row>14</xdr:row>
      <xdr:rowOff>129689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A631FFB-6E45-4BEE-AAB5-5A9B169EE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21980" y="2076189"/>
          <a:ext cx="3939540" cy="1063400"/>
        </a:xfrm>
        <a:prstGeom prst="rect">
          <a:avLst/>
        </a:prstGeom>
      </xdr:spPr>
    </xdr:pic>
    <xdr:clientData/>
  </xdr:twoCellAnchor>
  <xdr:twoCellAnchor editAs="oneCell">
    <xdr:from>
      <xdr:col>2</xdr:col>
      <xdr:colOff>899160</xdr:colOff>
      <xdr:row>10</xdr:row>
      <xdr:rowOff>155016</xdr:rowOff>
    </xdr:from>
    <xdr:to>
      <xdr:col>7</xdr:col>
      <xdr:colOff>91440</xdr:colOff>
      <xdr:row>14</xdr:row>
      <xdr:rowOff>87781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EFBA70DD-0DEF-4466-87B1-D43AA906A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708910" y="2402916"/>
          <a:ext cx="3850005" cy="694765"/>
        </a:xfrm>
        <a:prstGeom prst="rect">
          <a:avLst/>
        </a:prstGeom>
      </xdr:spPr>
    </xdr:pic>
    <xdr:clientData/>
  </xdr:twoCellAnchor>
  <xdr:twoCellAnchor editAs="oneCell">
    <xdr:from>
      <xdr:col>1</xdr:col>
      <xdr:colOff>204395</xdr:colOff>
      <xdr:row>25</xdr:row>
      <xdr:rowOff>62754</xdr:rowOff>
    </xdr:from>
    <xdr:to>
      <xdr:col>6</xdr:col>
      <xdr:colOff>219690</xdr:colOff>
      <xdr:row>31</xdr:row>
      <xdr:rowOff>36855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94BB558-2991-4CEC-A55D-3EAC191FE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947345" y="5168154"/>
          <a:ext cx="4977820" cy="111710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Downloads/all%20difusion%20data%20%20and%20electrochemical%20activity%20data.xlsx" TargetMode="External"/><Relationship Id="rId2" Type="http://schemas.openxmlformats.org/officeDocument/2006/relationships/externalLinkPath" Target="file:///C:\Users\Yujiao%20Li\Downloads\all%20difusion%20data%20%20and%20electrochemical%20activity%20data.xlsx" TargetMode="External"/><Relationship Id="rId1" Type="http://schemas.openxmlformats.org/officeDocument/2006/relationships/externalLinkPath" Target="/Users/Yujiao%20Li/Downloads/all%20difusion%20data%20%20and%20electrochemical%20activity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ctivation energy Pt"/>
      <sheetName val="Gibbs-Thomsom effect"/>
      <sheetName val="CCSS4NM enthalpy entropy"/>
      <sheetName val="homologours T"/>
      <sheetName val="data Fig1"/>
      <sheetName val="weighted Delta Omega"/>
      <sheetName val="600C matrix"/>
      <sheetName val="500C matrix"/>
      <sheetName val="600C Pt-rich"/>
      <sheetName val="500C Pt-rich"/>
      <sheetName val="700C500C matrix"/>
      <sheetName val="700C500C Pt-rich"/>
      <sheetName val="Pd50Pt50"/>
      <sheetName val="Cantor"/>
      <sheetName val="Sheet3"/>
    </sheetNames>
    <sheetDataSet>
      <sheetData sheetId="0"/>
      <sheetData sheetId="1"/>
      <sheetData sheetId="2">
        <row r="47">
          <cell r="J47">
            <v>300</v>
          </cell>
          <cell r="K47">
            <v>2.9351455944692733</v>
          </cell>
          <cell r="L47">
            <v>-11.577054477349275</v>
          </cell>
        </row>
        <row r="48">
          <cell r="J48">
            <v>573</v>
          </cell>
          <cell r="K48">
            <v>5.6061280854363122</v>
          </cell>
          <cell r="L48">
            <v>-14.248036968316313</v>
          </cell>
        </row>
        <row r="49">
          <cell r="J49">
            <v>673</v>
          </cell>
          <cell r="K49">
            <v>6.5845099502594033</v>
          </cell>
          <cell r="L49">
            <v>-15.226418833139405</v>
          </cell>
        </row>
        <row r="50">
          <cell r="J50">
            <v>773</v>
          </cell>
          <cell r="K50">
            <v>7.5628918150824935</v>
          </cell>
          <cell r="L50">
            <v>-16.204800697962494</v>
          </cell>
        </row>
        <row r="51">
          <cell r="J51">
            <v>873</v>
          </cell>
          <cell r="K51">
            <v>8.5412736799055864</v>
          </cell>
          <cell r="L51">
            <v>-17.183182562785589</v>
          </cell>
        </row>
        <row r="52">
          <cell r="J52">
            <v>973</v>
          </cell>
          <cell r="K52">
            <v>9.5196555447286748</v>
          </cell>
          <cell r="L52">
            <v>-18.161564427608674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5F20A-6D16-454E-B0B3-5AD8FEB07C92}">
  <dimension ref="A3:V41"/>
  <sheetViews>
    <sheetView tabSelected="1" topLeftCell="A3" zoomScale="85" zoomScaleNormal="85" workbookViewId="0">
      <selection activeCell="V30" sqref="V30"/>
    </sheetView>
  </sheetViews>
  <sheetFormatPr defaultRowHeight="15" x14ac:dyDescent="0.25"/>
  <cols>
    <col min="1" max="1" width="11.140625" customWidth="1"/>
    <col min="2" max="2" width="16" customWidth="1"/>
    <col min="3" max="3" width="17.7109375" customWidth="1"/>
    <col min="4" max="4" width="15.5703125" customWidth="1"/>
    <col min="5" max="5" width="16" customWidth="1"/>
    <col min="7" max="7" width="11.42578125" customWidth="1"/>
    <col min="8" max="8" width="7.5703125" customWidth="1"/>
    <col min="14" max="14" width="14.7109375" customWidth="1"/>
    <col min="15" max="15" width="17.42578125" customWidth="1"/>
    <col min="16" max="16" width="14.42578125" customWidth="1"/>
    <col min="17" max="17" width="12.85546875" customWidth="1"/>
    <col min="18" max="18" width="19.140625" customWidth="1"/>
    <col min="19" max="19" width="9.7109375" customWidth="1"/>
    <col min="20" max="20" width="8.28515625" customWidth="1"/>
    <col min="23" max="23" width="10" bestFit="1" customWidth="1"/>
    <col min="24" max="24" width="11" bestFit="1" customWidth="1"/>
    <col min="26" max="26" width="14.7109375" customWidth="1"/>
    <col min="27" max="27" width="10" customWidth="1"/>
    <col min="28" max="28" width="23.5703125" customWidth="1"/>
  </cols>
  <sheetData>
    <row r="3" spans="1:22" ht="15.75" thickBot="1" x14ac:dyDescent="0.3"/>
    <row r="4" spans="1:22" ht="21.75" x14ac:dyDescent="0.4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2" t="s">
        <v>5</v>
      </c>
      <c r="G4" s="3"/>
      <c r="H4" s="3"/>
      <c r="I4" s="4"/>
    </row>
    <row r="5" spans="1:22" ht="18.75" x14ac:dyDescent="0.3">
      <c r="A5" s="5"/>
      <c r="B5" s="5"/>
      <c r="C5" s="5"/>
      <c r="D5" s="5"/>
      <c r="E5" s="5"/>
      <c r="F5" s="6" t="s">
        <v>6</v>
      </c>
      <c r="G5" s="7" t="s">
        <v>7</v>
      </c>
      <c r="H5" s="7" t="s">
        <v>8</v>
      </c>
      <c r="I5" s="8" t="s">
        <v>9</v>
      </c>
    </row>
    <row r="6" spans="1:22" ht="18.75" x14ac:dyDescent="0.3">
      <c r="A6" s="9" t="s">
        <v>6</v>
      </c>
      <c r="B6" s="9">
        <v>23.6</v>
      </c>
      <c r="C6" s="9">
        <v>10.3</v>
      </c>
      <c r="D6" s="9">
        <v>1.5</v>
      </c>
      <c r="E6" s="9">
        <v>160</v>
      </c>
      <c r="F6" s="10">
        <v>0</v>
      </c>
      <c r="G6" s="11">
        <v>-8.116225</v>
      </c>
      <c r="H6" s="11">
        <v>-6.015555</v>
      </c>
      <c r="I6" s="12">
        <v>-3.7239149999999999</v>
      </c>
    </row>
    <row r="7" spans="1:22" ht="18.75" x14ac:dyDescent="0.3">
      <c r="A7" s="9" t="s">
        <v>7</v>
      </c>
      <c r="B7" s="9">
        <v>20</v>
      </c>
      <c r="C7" s="9">
        <v>10.199999999999999</v>
      </c>
      <c r="D7" s="9">
        <v>1.2</v>
      </c>
      <c r="E7" s="9">
        <v>135</v>
      </c>
      <c r="F7" s="13">
        <v>-8.1163949999999989</v>
      </c>
      <c r="G7" s="14">
        <v>0</v>
      </c>
      <c r="H7" s="14">
        <v>-9.0710750000000004</v>
      </c>
      <c r="I7" s="15">
        <v>0.76388</v>
      </c>
    </row>
    <row r="8" spans="1:22" ht="18.75" x14ac:dyDescent="0.3">
      <c r="A8" s="9" t="s">
        <v>8</v>
      </c>
      <c r="B8" s="9">
        <v>50.4</v>
      </c>
      <c r="C8" s="9">
        <v>8.9</v>
      </c>
      <c r="D8" s="9">
        <v>2</v>
      </c>
      <c r="E8" s="9">
        <v>140</v>
      </c>
      <c r="F8" s="13">
        <v>-6.0156809999999998</v>
      </c>
      <c r="G8" s="14">
        <v>-9.0710750000000004</v>
      </c>
      <c r="H8" s="14">
        <v>0</v>
      </c>
      <c r="I8" s="15">
        <v>-3.4374600000000002</v>
      </c>
    </row>
    <row r="9" spans="1:22" ht="19.5" thickBot="1" x14ac:dyDescent="0.35">
      <c r="A9" s="16" t="s">
        <v>9</v>
      </c>
      <c r="B9" s="16">
        <v>6</v>
      </c>
      <c r="C9" s="16">
        <v>9.1</v>
      </c>
      <c r="D9" s="16">
        <v>2.5</v>
      </c>
      <c r="E9" s="16">
        <v>135</v>
      </c>
      <c r="F9" s="17">
        <v>-3.7239930000000001</v>
      </c>
      <c r="G9" s="18">
        <v>0.76388</v>
      </c>
      <c r="H9" s="18">
        <v>-3.4374600000000002</v>
      </c>
      <c r="I9" s="19">
        <v>0</v>
      </c>
    </row>
    <row r="16" spans="1:22" x14ac:dyDescent="0.25">
      <c r="A16" s="20"/>
      <c r="B16" s="20"/>
      <c r="C16" s="20" t="s">
        <v>10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x14ac:dyDescent="0.25">
      <c r="A17" s="20"/>
      <c r="B17" s="20"/>
      <c r="C17" s="21" t="s">
        <v>11</v>
      </c>
      <c r="D17" s="20" t="s">
        <v>12</v>
      </c>
      <c r="E17" s="20" t="s">
        <v>13</v>
      </c>
      <c r="F17" s="20"/>
      <c r="G17" s="30" t="s">
        <v>14</v>
      </c>
      <c r="H17" s="20"/>
      <c r="I17" s="20"/>
      <c r="J17" s="20" t="s">
        <v>15</v>
      </c>
      <c r="K17" s="20" t="s">
        <v>16</v>
      </c>
      <c r="L17" s="20" t="s">
        <v>17</v>
      </c>
      <c r="M17" s="20" t="s">
        <v>18</v>
      </c>
      <c r="N17" s="21" t="s">
        <v>19</v>
      </c>
      <c r="O17" s="30" t="s">
        <v>20</v>
      </c>
      <c r="P17" s="20"/>
      <c r="V17" s="20"/>
    </row>
    <row r="18" spans="1:22" x14ac:dyDescent="0.25">
      <c r="A18" s="20"/>
      <c r="B18" s="20" t="s">
        <v>21</v>
      </c>
      <c r="C18" s="20">
        <f>4*G6</f>
        <v>-32.4649</v>
      </c>
      <c r="D18" s="20">
        <f>B6/100</f>
        <v>0.23600000000000002</v>
      </c>
      <c r="E18" s="20">
        <f>B7/100</f>
        <v>0.2</v>
      </c>
      <c r="F18" s="20">
        <f>C18*D18*E18</f>
        <v>-1.5323432800000001</v>
      </c>
      <c r="G18" s="31">
        <f>F18+F19+F20+F21+F22+F23</f>
        <v>-8.641908882880001</v>
      </c>
      <c r="H18" s="20"/>
      <c r="I18" s="20" t="s">
        <v>6</v>
      </c>
      <c r="J18" s="22">
        <v>8.3140000000000001</v>
      </c>
      <c r="K18" s="23">
        <f>B6/100</f>
        <v>0.23600000000000002</v>
      </c>
      <c r="L18" s="23">
        <f>LN(K18)</f>
        <v>-1.443923473956527</v>
      </c>
      <c r="M18" s="23">
        <f>K18*L18</f>
        <v>-0.34076593985374037</v>
      </c>
      <c r="N18" s="23">
        <f>M18+M19+M20+M21</f>
        <v>-1.17678838684519</v>
      </c>
      <c r="O18" s="32">
        <f>-J18*N18</f>
        <v>9.7838186482309109</v>
      </c>
      <c r="P18" s="20"/>
      <c r="V18" s="20"/>
    </row>
    <row r="19" spans="1:22" x14ac:dyDescent="0.25">
      <c r="A19" s="20"/>
      <c r="B19" s="20" t="s">
        <v>22</v>
      </c>
      <c r="C19" s="20">
        <f>4*H6</f>
        <v>-24.06222</v>
      </c>
      <c r="D19" s="20">
        <f>B6/100</f>
        <v>0.23600000000000002</v>
      </c>
      <c r="E19" s="20">
        <f>B8/100</f>
        <v>0.504</v>
      </c>
      <c r="F19" s="20">
        <f t="shared" ref="F19:F23" si="0">C19*D19*E19</f>
        <v>-2.8620566956800002</v>
      </c>
      <c r="G19" s="20"/>
      <c r="H19" s="20"/>
      <c r="I19" s="20" t="s">
        <v>7</v>
      </c>
      <c r="J19" s="22"/>
      <c r="K19" s="23">
        <f>B7/100</f>
        <v>0.2</v>
      </c>
      <c r="L19" s="23">
        <f t="shared" ref="L19:L21" si="1">LN(K19)</f>
        <v>-1.6094379124341003</v>
      </c>
      <c r="M19" s="23">
        <f t="shared" ref="M19:M21" si="2">K19*L19</f>
        <v>-0.32188758248682009</v>
      </c>
      <c r="N19" s="23"/>
      <c r="O19" s="23"/>
      <c r="P19" s="20"/>
      <c r="V19" s="20"/>
    </row>
    <row r="20" spans="1:22" x14ac:dyDescent="0.25">
      <c r="A20" s="20"/>
      <c r="B20" s="20" t="s">
        <v>23</v>
      </c>
      <c r="C20" s="20">
        <f>4*I6</f>
        <v>-14.895659999999999</v>
      </c>
      <c r="D20" s="20">
        <f>B6/100</f>
        <v>0.23600000000000002</v>
      </c>
      <c r="E20" s="20">
        <f>B9/100</f>
        <v>0.06</v>
      </c>
      <c r="F20" s="20">
        <f t="shared" si="0"/>
        <v>-0.21092254559999998</v>
      </c>
      <c r="G20" s="20"/>
      <c r="H20" s="20"/>
      <c r="I20" s="20" t="s">
        <v>8</v>
      </c>
      <c r="J20" s="22"/>
      <c r="K20" s="23">
        <f>B8/100</f>
        <v>0.504</v>
      </c>
      <c r="L20" s="23">
        <f t="shared" si="1"/>
        <v>-0.68517901091076838</v>
      </c>
      <c r="M20" s="23">
        <f t="shared" si="2"/>
        <v>-0.34533022149902726</v>
      </c>
      <c r="N20" s="23"/>
      <c r="O20" s="23"/>
      <c r="P20" s="20"/>
      <c r="V20" s="20"/>
    </row>
    <row r="21" spans="1:22" x14ac:dyDescent="0.25">
      <c r="A21" s="20"/>
      <c r="B21" s="20" t="s">
        <v>24</v>
      </c>
      <c r="C21" s="20">
        <f>4*H7</f>
        <v>-36.284300000000002</v>
      </c>
      <c r="D21" s="20">
        <f>B7/100</f>
        <v>0.2</v>
      </c>
      <c r="E21" s="20">
        <f>B8/100</f>
        <v>0.504</v>
      </c>
      <c r="F21" s="20">
        <f t="shared" si="0"/>
        <v>-3.6574574400000004</v>
      </c>
      <c r="G21" s="20"/>
      <c r="H21" s="20"/>
      <c r="I21" s="20" t="s">
        <v>9</v>
      </c>
      <c r="J21" s="22"/>
      <c r="K21" s="23">
        <f>B9/100</f>
        <v>0.06</v>
      </c>
      <c r="L21" s="23">
        <f t="shared" si="1"/>
        <v>-2.8134107167600364</v>
      </c>
      <c r="M21" s="23">
        <f t="shared" si="2"/>
        <v>-0.16880464300560219</v>
      </c>
      <c r="N21" s="23"/>
      <c r="O21" s="23"/>
      <c r="P21" s="20"/>
      <c r="V21" s="20"/>
    </row>
    <row r="22" spans="1:22" x14ac:dyDescent="0.25">
      <c r="A22" s="20"/>
      <c r="B22" s="20" t="s">
        <v>25</v>
      </c>
      <c r="C22" s="20">
        <f>4*G9</f>
        <v>3.05552</v>
      </c>
      <c r="D22" s="20">
        <f>B7/100</f>
        <v>0.2</v>
      </c>
      <c r="E22" s="20">
        <f>B9/100</f>
        <v>0.06</v>
      </c>
      <c r="F22" s="20">
        <f t="shared" si="0"/>
        <v>3.6666240000000003E-2</v>
      </c>
      <c r="G22" s="20"/>
      <c r="H22" s="20"/>
      <c r="I22" s="20"/>
      <c r="J22" s="20"/>
      <c r="K22" s="20"/>
      <c r="L22" s="20"/>
      <c r="M22" s="20"/>
      <c r="N22" s="20"/>
      <c r="O22" s="20"/>
      <c r="P22" s="20"/>
      <c r="V22" s="20"/>
    </row>
    <row r="23" spans="1:22" x14ac:dyDescent="0.25">
      <c r="A23" s="20"/>
      <c r="B23" s="20" t="s">
        <v>26</v>
      </c>
      <c r="C23" s="20">
        <f>4*H9</f>
        <v>-13.749840000000001</v>
      </c>
      <c r="D23" s="20">
        <f>B8/100</f>
        <v>0.504</v>
      </c>
      <c r="E23" s="20">
        <f>B9/100</f>
        <v>0.06</v>
      </c>
      <c r="F23" s="20">
        <f t="shared" si="0"/>
        <v>-0.41579516160000002</v>
      </c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33" spans="3:18" x14ac:dyDescent="0.25">
      <c r="C33" s="20"/>
      <c r="D33" s="20" t="s">
        <v>16</v>
      </c>
      <c r="E33" s="20" t="s">
        <v>27</v>
      </c>
      <c r="F33" s="20" t="s">
        <v>28</v>
      </c>
      <c r="G33" s="29" t="s">
        <v>38</v>
      </c>
      <c r="H33" s="20" t="s">
        <v>39</v>
      </c>
      <c r="I33" s="20" t="s">
        <v>37</v>
      </c>
    </row>
    <row r="34" spans="3:18" x14ac:dyDescent="0.25">
      <c r="C34" s="20" t="s">
        <v>6</v>
      </c>
      <c r="D34" s="23">
        <f>K18</f>
        <v>0.23600000000000002</v>
      </c>
      <c r="E34" s="20">
        <v>1234</v>
      </c>
      <c r="F34" s="23">
        <f>D34*E34</f>
        <v>291.22400000000005</v>
      </c>
      <c r="G34" s="28">
        <f>F34+F35+F36+F37</f>
        <v>1602.4451999999999</v>
      </c>
      <c r="H34" s="24">
        <f>(I34+273)/G34</f>
        <v>0.35757853061059436</v>
      </c>
      <c r="I34" s="24">
        <v>300</v>
      </c>
      <c r="J34" s="24"/>
    </row>
    <row r="35" spans="3:18" x14ac:dyDescent="0.25">
      <c r="C35" s="20" t="s">
        <v>7</v>
      </c>
      <c r="D35" s="23">
        <f>K19</f>
        <v>0.2</v>
      </c>
      <c r="E35" s="20">
        <v>1337</v>
      </c>
      <c r="F35" s="23">
        <f t="shared" ref="F35:F37" si="3">D35*E35</f>
        <v>267.40000000000003</v>
      </c>
      <c r="G35" s="28"/>
      <c r="H35" s="24">
        <f>(I35+273)/G34</f>
        <v>0.41998316073460734</v>
      </c>
      <c r="I35" s="24">
        <v>400</v>
      </c>
      <c r="J35" s="24"/>
    </row>
    <row r="36" spans="3:18" x14ac:dyDescent="0.25">
      <c r="C36" s="20" t="s">
        <v>8</v>
      </c>
      <c r="D36" s="23">
        <f>K20</f>
        <v>0.504</v>
      </c>
      <c r="E36" s="20">
        <v>1828.05</v>
      </c>
      <c r="F36" s="23">
        <f t="shared" si="3"/>
        <v>921.33719999999994</v>
      </c>
      <c r="G36" s="28"/>
      <c r="H36" s="24">
        <f>(I36+273)/G34</f>
        <v>0.48238779085862032</v>
      </c>
      <c r="I36" s="24">
        <v>500</v>
      </c>
      <c r="J36" s="24"/>
    </row>
    <row r="37" spans="3:18" ht="26.25" x14ac:dyDescent="0.4">
      <c r="C37" s="20" t="s">
        <v>9</v>
      </c>
      <c r="D37" s="23">
        <f>K21</f>
        <v>0.06</v>
      </c>
      <c r="E37" s="20">
        <v>2041.4</v>
      </c>
      <c r="F37" s="23">
        <f t="shared" si="3"/>
        <v>122.48399999999999</v>
      </c>
      <c r="G37" s="28"/>
      <c r="H37" s="24">
        <f>(I37+273)/G34</f>
        <v>0.54479242098263336</v>
      </c>
      <c r="I37" s="24">
        <v>600</v>
      </c>
      <c r="J37" s="25"/>
      <c r="K37" s="20" t="s">
        <v>16</v>
      </c>
      <c r="L37" s="20" t="s">
        <v>29</v>
      </c>
      <c r="M37" s="20" t="s">
        <v>30</v>
      </c>
      <c r="N37" s="20" t="s">
        <v>31</v>
      </c>
      <c r="O37" s="20" t="s">
        <v>32</v>
      </c>
      <c r="P37" s="20" t="s">
        <v>33</v>
      </c>
      <c r="Q37" s="21" t="s">
        <v>34</v>
      </c>
      <c r="R37" s="33" t="s">
        <v>35</v>
      </c>
    </row>
    <row r="38" spans="3:18" ht="26.25" x14ac:dyDescent="0.4">
      <c r="C38" s="20"/>
      <c r="D38" s="20"/>
      <c r="E38" s="20"/>
      <c r="F38" s="20"/>
      <c r="G38" s="20"/>
      <c r="J38" s="20" t="s">
        <v>6</v>
      </c>
      <c r="K38" s="23">
        <v>0.23600000000000002</v>
      </c>
      <c r="L38" s="20">
        <v>160</v>
      </c>
      <c r="M38" s="20">
        <f>K38*L38/10^12</f>
        <v>3.7760000000000007E-11</v>
      </c>
      <c r="N38" s="20">
        <f>(M38+M39+M40+M41)*10^12</f>
        <v>143.42000000000002</v>
      </c>
      <c r="O38" s="23">
        <f>1-L38/$N$38</f>
        <v>-0.11560451819829853</v>
      </c>
      <c r="P38" s="26">
        <f>K38*O38^2</f>
        <v>3.1539994921751342E-3</v>
      </c>
      <c r="Q38" s="27">
        <f>P38+P39+P40+P41</f>
        <v>4.3367356017097363E-3</v>
      </c>
      <c r="R38" s="34">
        <f>Q38^0.5</f>
        <v>6.5853895873438928E-2</v>
      </c>
    </row>
    <row r="39" spans="3:18" x14ac:dyDescent="0.25">
      <c r="J39" s="20" t="s">
        <v>7</v>
      </c>
      <c r="K39" s="23">
        <v>0.2</v>
      </c>
      <c r="L39" s="20">
        <v>135</v>
      </c>
      <c r="M39" s="20">
        <f t="shared" ref="M39:M41" si="4">K39*L39/10^12</f>
        <v>2.7E-11</v>
      </c>
      <c r="N39" s="20"/>
      <c r="O39" s="23">
        <f>1-L39/$N$38</f>
        <v>5.8708687770185564E-2</v>
      </c>
      <c r="P39" s="26">
        <f t="shared" ref="P39:P41" si="5">K39*O39^2</f>
        <v>6.8934200393942725E-4</v>
      </c>
      <c r="Q39" s="20"/>
      <c r="R39" s="20"/>
    </row>
    <row r="40" spans="3:18" ht="26.25" x14ac:dyDescent="0.4">
      <c r="D40" s="33" t="s">
        <v>36</v>
      </c>
      <c r="J40" s="20" t="s">
        <v>8</v>
      </c>
      <c r="K40" s="23">
        <v>0.504</v>
      </c>
      <c r="L40" s="20">
        <v>140</v>
      </c>
      <c r="M40" s="20">
        <f t="shared" si="4"/>
        <v>7.056E-11</v>
      </c>
      <c r="N40" s="20"/>
      <c r="O40" s="23">
        <f>1-L40/$N$38</f>
        <v>2.38460465764887E-2</v>
      </c>
      <c r="P40" s="26">
        <f t="shared" si="5"/>
        <v>2.8659150441334653E-4</v>
      </c>
      <c r="Q40" s="20"/>
      <c r="R40" s="20"/>
    </row>
    <row r="41" spans="3:18" ht="26.25" x14ac:dyDescent="0.4">
      <c r="D41" s="35">
        <f>G34*O18/1000/(-G18)</f>
        <v>1.8141863612548588</v>
      </c>
      <c r="J41" s="20" t="s">
        <v>9</v>
      </c>
      <c r="K41" s="23">
        <v>0.06</v>
      </c>
      <c r="L41" s="20">
        <v>135</v>
      </c>
      <c r="M41" s="20">
        <f t="shared" si="4"/>
        <v>8.0999999999999998E-12</v>
      </c>
      <c r="N41" s="20"/>
      <c r="O41" s="23">
        <f>1-L41/$N$38</f>
        <v>5.8708687770185564E-2</v>
      </c>
      <c r="P41" s="26">
        <f t="shared" si="5"/>
        <v>2.0680260118182813E-4</v>
      </c>
      <c r="Q41" s="20"/>
      <c r="R41" s="20"/>
    </row>
  </sheetData>
  <mergeCells count="7">
    <mergeCell ref="G34:G37"/>
    <mergeCell ref="A4:A5"/>
    <mergeCell ref="B4:B5"/>
    <mergeCell ref="C4:C5"/>
    <mergeCell ref="D4:D5"/>
    <mergeCell ref="E4:E5"/>
    <mergeCell ref="F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Yujiao</dc:creator>
  <cp:lastModifiedBy>Li, Yujiao</cp:lastModifiedBy>
  <dcterms:created xsi:type="dcterms:W3CDTF">2026-09-13T12:36:04Z</dcterms:created>
  <dcterms:modified xsi:type="dcterms:W3CDTF">2026-09-13T12:43:45Z</dcterms:modified>
</cp:coreProperties>
</file>